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</sheets>
  <definedNames>
    <definedName name="_xlnm.Print_Area" localSheetId="0">'Лист1'!$A$1:$H$23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<sst xmlns="http://schemas.openxmlformats.org/spreadsheetml/2006/main" count="26" uniqueCount="26">
  <si>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ООО Энергетическая компания "Радиан"</t>
  </si>
  <si>
    <t xml:space="preserve">Закупка электрической энергии для компенсации потерь при передаче электроэнергии в сетях ООО Энергетическая компания "Радиан" осуществляется по Договору купли -продажи № 20030 от 30.03.2018 г. с гарантирующим поставщиком ООО "Иркутская энергосбытовая компания"  </t>
  </si>
  <si>
    <t xml:space="preserve">Месяц </t>
  </si>
  <si>
    <t>Закупка электрической энергии для компенсации потерь в сетях, кВтч</t>
  </si>
  <si>
    <t>Стоимость закупки потерь (фактическая цена), руб/кВтч (без НДС)</t>
  </si>
  <si>
    <t>Затраты сетевой организации на покупку потерь в сетях, руб.</t>
  </si>
  <si>
    <t>Затраты сетевой организации на оплату потерь, руб. (с НДС)</t>
  </si>
  <si>
    <t>Размер фактических потерь, кВтч ВН</t>
  </si>
  <si>
    <t>Размер фактических потерь, кВтч СН-II</t>
  </si>
  <si>
    <t>Всего размер фактических потерь, кВтч</t>
  </si>
  <si>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</si>
  <si>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</si>
  <si>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</si>
  <si>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</si>
  <si>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</si>
  <si>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</si>
  <si>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</si>
  <si>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</si>
  <si>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</si>
  <si>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</si>
  <si>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</si>
  <si>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</si>
  <si>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</si>
  <si>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 xml:space="preserve">Информация о закупке сетевыми организациями электрической энергии для компенсации потерь в сетях, её стоимость </t>
  </si>
  <si>
    <t>Размер фактических потерь, кВтч СН-I</t>
  </si>
  <si>
    <t xml:space="preserve">Затраты на закупку потерь электрической энергии в 2022 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</si>
</sst>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#,##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37" fillId="0" borderId="0" xfId="0" applyNumberFormat="1" applyFont="1" applyAlignment="1">
      <alignment/>
    </xf>
    <xf numFmtId="4" fontId="37" fillId="0" borderId="10" xfId="0" applyNumberFormat="1" applyFont="1" applyBorder="1" applyAlignment="1">
      <alignment/>
    </xf>
    <xf numFmtId="4" fontId="37" fillId="0" borderId="10" xfId="0" applyNumberFormat="1" applyFont="1" applyFill="1" applyBorder="1" applyAlignment="1">
      <alignment/>
    </xf>
    <xf numFmtId="175" fontId="37" fillId="0" borderId="10" xfId="0" applyNumberFormat="1" applyFont="1" applyFill="1" applyBorder="1" applyAlignment="1">
      <alignment/>
    </xf>
    <xf numFmtId="0" fontId="37" fillId="0" borderId="0" xfId="0" applyFont="1" applyAlignment="1">
      <alignment horizontal="center" wrapText="1"/>
    </xf>
    <xf numFmtId="4" fontId="37" fillId="0" borderId="11" xfId="0" applyNumberFormat="1" applyFont="1" applyFill="1" applyBorder="1" applyAlignment="1">
      <alignment/>
    </xf>
    <xf numFmtId="4" fontId="37" fillId="0" borderId="0" xfId="0" applyNumberFormat="1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174" fontId="37" fillId="0" borderId="10" xfId="0" applyNumberFormat="1" applyFont="1" applyFill="1" applyBorder="1" applyAlignment="1">
      <alignment/>
    </xf>
    <xf numFmtId="174" fontId="38" fillId="0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zoomScalePageLayoutView="0" workbookViewId="0" topLeftCell="A4">
      <selection activeCell="V21" sqref="V21"/>
    </sheetView>
  </sheetViews>
  <sheetFormatPr defaultColWidth="9.140625" defaultRowHeight="15"/>
  <cols>
    <col min="1" max="1" width="10.57421875" style="0" customWidth="1"/>
    <col min="2" max="2" width="13.8515625" style="0" customWidth="1"/>
    <col min="3" max="3" width="13.7109375" style="0" customWidth="1"/>
    <col min="4" max="4" width="12.57421875" style="0" customWidth="1"/>
    <col min="5" max="5" width="13.421875" style="0" customWidth="1"/>
    <col min="6" max="6" width="15.28125" style="0" customWidth="1"/>
    <col min="7" max="7" width="14.57421875" style="0" customWidth="1"/>
    <col min="8" max="8" width="17.7109375" style="0" customWidth="1"/>
    <col min="9" max="9" width="13.7109375" style="0" customWidth="1"/>
    <col min="10" max="10" width="13.57421875" style="0" customWidth="1"/>
    <col min="12" max="12" width="9.7109375" style="0" bestFit="1" customWidth="1"/>
  </cols>
  <sheetData>
    <row r="1" spans="1:8" ht="30.75" customHeight="1">
      <c r="A1" s="22" t="s">
        <v>23</v>
      </c>
      <c r="B1" s="22"/>
      <c r="C1" s="22"/>
      <c r="D1" s="22"/>
      <c r="E1" s="22"/>
      <c r="F1" s="22"/>
      <c r="G1" s="22"/>
      <c r="H1" s="22"/>
    </row>
    <row r="2" spans="1:7" ht="15">
      <c r="A2" s="1"/>
      <c r="B2" s="1"/>
      <c r="C2" s="15"/>
      <c r="D2" s="1"/>
      <c r="E2" s="1"/>
      <c r="F2" s="1"/>
      <c r="G2" s="1"/>
    </row>
    <row r="3" spans="1:8" ht="15">
      <c r="A3" s="23" t="s">
        <v>0</v>
      </c>
      <c r="B3" s="23"/>
      <c r="C3" s="23"/>
      <c r="D3" s="23"/>
      <c r="E3" s="23"/>
      <c r="F3" s="23"/>
      <c r="G3" s="23"/>
      <c r="H3" s="23"/>
    </row>
    <row r="5" spans="1:8" ht="45.75" customHeight="1">
      <c r="A5" s="24" t="s">
        <v>1</v>
      </c>
      <c r="B5" s="24"/>
      <c r="C5" s="24"/>
      <c r="D5" s="24"/>
      <c r="E5" s="24"/>
      <c r="F5" s="24"/>
      <c r="G5" s="24"/>
      <c r="H5" s="24"/>
    </row>
    <row r="6" ht="15">
      <c r="G6" s="2"/>
    </row>
    <row r="7" spans="1:8" ht="15">
      <c r="A7" s="23" t="s">
        <v>25</v>
      </c>
      <c r="B7" s="23"/>
      <c r="C7" s="23"/>
      <c r="D7" s="23"/>
      <c r="E7" s="23"/>
      <c r="F7" s="23"/>
      <c r="G7" s="23"/>
      <c r="H7" s="23"/>
    </row>
    <row r="8" spans="1:8" ht="14.25" customHeight="1">
      <c r="A8" s="2"/>
      <c r="B8" s="2"/>
      <c r="C8" s="2"/>
      <c r="D8" s="2"/>
      <c r="E8" s="2"/>
      <c r="F8" s="2"/>
      <c r="G8" s="2"/>
      <c r="H8" s="2"/>
    </row>
    <row r="9" spans="1:8" ht="29.25" customHeight="1">
      <c r="A9" s="25" t="s">
        <v>2</v>
      </c>
      <c r="B9" s="27" t="s">
        <v>3</v>
      </c>
      <c r="C9" s="28"/>
      <c r="D9" s="28"/>
      <c r="E9" s="29"/>
      <c r="F9" s="30" t="s">
        <v>4</v>
      </c>
      <c r="G9" s="32" t="s">
        <v>5</v>
      </c>
      <c r="H9" s="30" t="s">
        <v>6</v>
      </c>
    </row>
    <row r="10" spans="1:8" ht="75.75" customHeight="1">
      <c r="A10" s="26"/>
      <c r="B10" s="3" t="s">
        <v>7</v>
      </c>
      <c r="C10" s="3" t="s">
        <v>24</v>
      </c>
      <c r="D10" s="3" t="s">
        <v>8</v>
      </c>
      <c r="E10" s="3" t="s">
        <v>9</v>
      </c>
      <c r="F10" s="31"/>
      <c r="G10" s="33"/>
      <c r="H10" s="31"/>
    </row>
    <row r="11" spans="1:10" ht="15" customHeight="1">
      <c r="A11" s="4" t="s">
        <v>10</v>
      </c>
      <c r="B11" s="13">
        <f>1816333-1526358</f>
        <v>289975</v>
      </c>
      <c r="C11" s="13"/>
      <c r="D11" s="13">
        <f>11884+4117</f>
        <v>16001</v>
      </c>
      <c r="E11" s="13">
        <f aca="true" t="shared" si="0" ref="E11:E18">SUM(B11:D11)</f>
        <v>305976</v>
      </c>
      <c r="F11" s="14">
        <v>1.89067</v>
      </c>
      <c r="G11" s="13">
        <f aca="true" t="shared" si="1" ref="G11:G17">E11*F11</f>
        <v>578499.6439200001</v>
      </c>
      <c r="H11" s="13">
        <f aca="true" t="shared" si="2" ref="H11:H22">G11*1.2</f>
        <v>694199.572704</v>
      </c>
      <c r="I11" s="6"/>
      <c r="J11" s="7"/>
    </row>
    <row r="12" spans="1:10" ht="15" customHeight="1">
      <c r="A12" s="4" t="s">
        <v>11</v>
      </c>
      <c r="B12" s="13">
        <v>48744</v>
      </c>
      <c r="C12" s="13"/>
      <c r="D12" s="13">
        <f>17065+4072</f>
        <v>21137</v>
      </c>
      <c r="E12" s="13">
        <f t="shared" si="0"/>
        <v>69881</v>
      </c>
      <c r="F12" s="5">
        <v>2.16824</v>
      </c>
      <c r="G12" s="13">
        <f t="shared" si="1"/>
        <v>151518.77943999998</v>
      </c>
      <c r="H12" s="13">
        <f t="shared" si="2"/>
        <v>181822.53532799997</v>
      </c>
      <c r="I12" s="6"/>
      <c r="J12" s="8"/>
    </row>
    <row r="13" spans="1:10" ht="15" customHeight="1">
      <c r="A13" s="9" t="s">
        <v>12</v>
      </c>
      <c r="B13" s="13">
        <v>671793</v>
      </c>
      <c r="C13" s="13">
        <f>718913-131168+487</f>
        <v>588232</v>
      </c>
      <c r="D13" s="13">
        <f>107952+1643</f>
        <v>109595</v>
      </c>
      <c r="E13" s="13">
        <f t="shared" si="0"/>
        <v>1369620</v>
      </c>
      <c r="F13" s="5">
        <v>1.83687</v>
      </c>
      <c r="G13" s="13">
        <f t="shared" si="1"/>
        <v>2515813.8894</v>
      </c>
      <c r="H13" s="13">
        <f t="shared" si="2"/>
        <v>3018976.66728</v>
      </c>
      <c r="I13" s="6"/>
      <c r="J13" s="8"/>
    </row>
    <row r="14" spans="1:10" ht="15" customHeight="1">
      <c r="A14" s="9" t="s">
        <v>13</v>
      </c>
      <c r="B14" s="13">
        <f>277663-181780-65483+1211560-225623-320243-187947-178800+58465+11159+476492-275508</f>
        <v>599955</v>
      </c>
      <c r="C14" s="13">
        <f>247337+487+486</f>
        <v>248310</v>
      </c>
      <c r="D14" s="13">
        <f>51915-19022</f>
        <v>32893</v>
      </c>
      <c r="E14" s="13">
        <f t="shared" si="0"/>
        <v>881158</v>
      </c>
      <c r="F14" s="5">
        <v>2.06426</v>
      </c>
      <c r="G14" s="13">
        <f t="shared" si="1"/>
        <v>1818939.21308</v>
      </c>
      <c r="H14" s="13">
        <f t="shared" si="2"/>
        <v>2182727.055696</v>
      </c>
      <c r="I14" s="16"/>
      <c r="J14" s="21"/>
    </row>
    <row r="15" spans="1:10" ht="15" customHeight="1">
      <c r="A15" s="9" t="s">
        <v>14</v>
      </c>
      <c r="B15" s="13">
        <f>592433-17240+1129+3270</f>
        <v>579592</v>
      </c>
      <c r="C15" s="13">
        <f>1097560+1734+78+967</f>
        <v>1100339</v>
      </c>
      <c r="D15" s="13">
        <f>10223+21660</f>
        <v>31883</v>
      </c>
      <c r="E15" s="13">
        <f t="shared" si="0"/>
        <v>1711814</v>
      </c>
      <c r="F15" s="5">
        <v>1.93358</v>
      </c>
      <c r="G15" s="13">
        <f t="shared" si="1"/>
        <v>3309929.31412</v>
      </c>
      <c r="H15" s="13">
        <f t="shared" si="2"/>
        <v>3971915.176944</v>
      </c>
      <c r="I15" s="6"/>
      <c r="J15" s="7"/>
    </row>
    <row r="16" spans="1:10" ht="15" customHeight="1">
      <c r="A16" s="9" t="s">
        <v>15</v>
      </c>
      <c r="B16" s="13">
        <v>-98735</v>
      </c>
      <c r="C16" s="13">
        <v>960652</v>
      </c>
      <c r="D16" s="13">
        <v>-5795</v>
      </c>
      <c r="E16" s="13">
        <f t="shared" si="0"/>
        <v>856122</v>
      </c>
      <c r="F16" s="5">
        <v>2.08994</v>
      </c>
      <c r="G16" s="13">
        <f t="shared" si="1"/>
        <v>1789243.61268</v>
      </c>
      <c r="H16" s="13">
        <f t="shared" si="2"/>
        <v>2147092.3352159997</v>
      </c>
      <c r="I16" s="10"/>
      <c r="J16" s="7"/>
    </row>
    <row r="17" spans="1:10" ht="15" customHeight="1">
      <c r="A17" s="4" t="s">
        <v>16</v>
      </c>
      <c r="B17" s="13">
        <f>-992329+1343</f>
        <v>-990986</v>
      </c>
      <c r="C17" s="13">
        <f>959574</f>
        <v>959574</v>
      </c>
      <c r="D17" s="13">
        <f>32755</f>
        <v>32755</v>
      </c>
      <c r="E17" s="13">
        <f>SUM(B17:D17)</f>
        <v>1343</v>
      </c>
      <c r="F17" s="5">
        <v>1.91103</v>
      </c>
      <c r="G17" s="13">
        <f t="shared" si="1"/>
        <v>2566.51329</v>
      </c>
      <c r="H17" s="13">
        <f t="shared" si="2"/>
        <v>3079.815948</v>
      </c>
      <c r="I17" s="6"/>
      <c r="J17" s="7"/>
    </row>
    <row r="18" spans="1:10" ht="15" customHeight="1">
      <c r="A18" s="4" t="s">
        <v>17</v>
      </c>
      <c r="B18" s="13">
        <v>1667</v>
      </c>
      <c r="C18" s="13">
        <v>0</v>
      </c>
      <c r="D18" s="13">
        <v>0</v>
      </c>
      <c r="E18" s="13">
        <f t="shared" si="0"/>
        <v>1667</v>
      </c>
      <c r="F18" s="5">
        <v>1.99587</v>
      </c>
      <c r="G18" s="13">
        <f>E18*F18</f>
        <v>3327.11529</v>
      </c>
      <c r="H18" s="12">
        <f t="shared" si="2"/>
        <v>3992.538348</v>
      </c>
      <c r="J18" s="7"/>
    </row>
    <row r="19" spans="1:10" ht="15" customHeight="1">
      <c r="A19" s="4" t="s">
        <v>18</v>
      </c>
      <c r="B19" s="13">
        <f>388+1731</f>
        <v>2119</v>
      </c>
      <c r="C19" s="13">
        <v>0</v>
      </c>
      <c r="D19" s="13">
        <f>8984</f>
        <v>8984</v>
      </c>
      <c r="E19" s="13">
        <f>SUM(B19:D19)</f>
        <v>11103</v>
      </c>
      <c r="F19" s="14">
        <v>2.23859</v>
      </c>
      <c r="G19" s="13">
        <f>(E19-8984)*F19+8984*3.4454-0.01</f>
        <v>35697.035809999994</v>
      </c>
      <c r="H19" s="12">
        <f t="shared" si="2"/>
        <v>42836.44297199999</v>
      </c>
      <c r="J19" s="7"/>
    </row>
    <row r="20" spans="1:10" ht="15" customHeight="1">
      <c r="A20" s="5" t="s">
        <v>19</v>
      </c>
      <c r="B20" s="13">
        <f>183174+1394</f>
        <v>184568</v>
      </c>
      <c r="C20" s="13">
        <f>517543</f>
        <v>517543</v>
      </c>
      <c r="D20" s="34">
        <f>2448+16908</f>
        <v>19356</v>
      </c>
      <c r="E20" s="13">
        <f>SUM(B20:D20)</f>
        <v>721467</v>
      </c>
      <c r="F20" s="5">
        <v>2.07808</v>
      </c>
      <c r="G20" s="34">
        <f>(E20-16908)*F20+16908*3.28489-0.02</f>
        <v>1519670.8668399998</v>
      </c>
      <c r="H20" s="12">
        <f t="shared" si="2"/>
        <v>1823605.0402079998</v>
      </c>
      <c r="I20" s="6"/>
      <c r="J20" s="7"/>
    </row>
    <row r="21" spans="1:10" ht="15" customHeight="1">
      <c r="A21" s="5" t="s">
        <v>20</v>
      </c>
      <c r="B21" s="13">
        <f>804112</f>
        <v>804112</v>
      </c>
      <c r="C21" s="13">
        <f>693302</f>
        <v>693302</v>
      </c>
      <c r="D21" s="13">
        <f>17929-4565</f>
        <v>13364</v>
      </c>
      <c r="E21" s="13">
        <f>SUM(B21:D21)</f>
        <v>1510778</v>
      </c>
      <c r="F21" s="5">
        <v>2.31358</v>
      </c>
      <c r="G21" s="13">
        <f>(E21-17929)*F21+17929*3.52039</f>
        <v>3516942.6617300003</v>
      </c>
      <c r="H21" s="12">
        <f t="shared" si="2"/>
        <v>4220331.194076</v>
      </c>
      <c r="J21" s="7"/>
    </row>
    <row r="22" spans="1:8" ht="15" customHeight="1">
      <c r="A22" s="5" t="s">
        <v>21</v>
      </c>
      <c r="B22" s="13">
        <f>1138344</f>
        <v>1138344</v>
      </c>
      <c r="C22" s="13">
        <v>-178745</v>
      </c>
      <c r="D22" s="13">
        <f>94379+139812</f>
        <v>234191</v>
      </c>
      <c r="E22" s="13">
        <f>SUM(B22:D22)</f>
        <v>1193790</v>
      </c>
      <c r="F22" s="35">
        <v>2.27113</v>
      </c>
      <c r="G22" s="13">
        <f>(E22-139812)*F22+139812*3.58655</f>
        <v>2895163.78374</v>
      </c>
      <c r="H22" s="12">
        <f t="shared" si="2"/>
        <v>3474196.5404879996</v>
      </c>
    </row>
    <row r="23" spans="1:10" ht="15" customHeight="1">
      <c r="A23" s="18" t="s">
        <v>22</v>
      </c>
      <c r="B23" s="19">
        <f>SUM(B11:B22)</f>
        <v>3231148</v>
      </c>
      <c r="C23" s="19">
        <f>SUM(C11:C22)</f>
        <v>4889207</v>
      </c>
      <c r="D23" s="19">
        <f>SUM(D11:D22)</f>
        <v>514364</v>
      </c>
      <c r="E23" s="19">
        <f>SUM(B23:D23)</f>
        <v>8634719</v>
      </c>
      <c r="F23" s="36">
        <f>G23/E23</f>
        <v>2.1005098636492976</v>
      </c>
      <c r="G23" s="19">
        <f>SUM(G11:G22)</f>
        <v>18137312.429339997</v>
      </c>
      <c r="H23" s="19">
        <f>SUM(H11:H22)</f>
        <v>21764774.915208</v>
      </c>
      <c r="J23" s="20"/>
    </row>
    <row r="24" spans="1:12" ht="15">
      <c r="A24" s="2"/>
      <c r="B24" s="2"/>
      <c r="C24" s="2"/>
      <c r="D24" s="2"/>
      <c r="E24" s="17"/>
      <c r="F24" s="2"/>
      <c r="G24" s="17"/>
      <c r="H24" s="17"/>
      <c r="J24" s="17"/>
      <c r="L24" s="20"/>
    </row>
    <row r="25" spans="1:10" ht="15">
      <c r="A25" s="2"/>
      <c r="B25" s="2"/>
      <c r="C25" s="2"/>
      <c r="D25" s="2"/>
      <c r="E25" s="17"/>
      <c r="F25" s="2"/>
      <c r="G25" s="17"/>
      <c r="H25" s="17"/>
      <c r="J25" s="20"/>
    </row>
    <row r="26" spans="1:8" ht="15">
      <c r="A26" s="2"/>
      <c r="B26" s="2"/>
      <c r="C26" s="2"/>
      <c r="D26" s="2"/>
      <c r="E26" s="17"/>
      <c r="F26" s="2"/>
      <c r="G26" s="11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</sheetData>
  <sheetProtection/>
  <mergeCells count="9">
    <mergeCell ref="A1:H1"/>
    <mergeCell ref="A3:H3"/>
    <mergeCell ref="A5:H5"/>
    <mergeCell ref="A7:H7"/>
    <mergeCell ref="A9:A10"/>
    <mergeCell ref="B9:E9"/>
    <mergeCell ref="F9:F10"/>
    <mergeCell ref="G9:G10"/>
    <mergeCell ref="H9:H10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2023-04-26T09:43:08Z</dcterms:modified>
  <cp:category/>
  <cp:version/>
  <cp:contentType/>
  <cp:contentStatus/>
</cp:coreProperties>
</file>