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прошла в сф за май к сф за март перерасчет за декабрь 2022г и в сф за май к сф за апрель корректировка за март</t>
        </r>
      </text>
    </comment>
    <comment ref="D1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прошла в сф от 31 мая к сф от 31 марта за январь </t>
        </r>
      </text>
    </comment>
    <comment ref="D1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сф за 31 мая к сф за апрель</t>
        </r>
      </text>
    </comment>
    <comment ref="D1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в сф за июнь сф за май</t>
        </r>
      </text>
    </comment>
    <comment ref="B1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 сф за июль к сф за июнь - за май</t>
        </r>
      </text>
    </comment>
    <comment ref="C1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в сф за июль к сф за июнь </t>
        </r>
      </text>
    </comment>
    <comment ref="B1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</t>
        </r>
      </text>
    </comment>
    <comment ref="D17" authorId="0">
      <text>
        <r>
          <rPr>
            <b/>
            <sz val="9"/>
            <rFont val="Tahoma"/>
            <family val="0"/>
          </rPr>
          <t xml:space="preserve">Резаева Марина Васильевна:корректировка сф за август к сф за июль </t>
        </r>
      </text>
    </comment>
    <comment ref="B1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в августе к сф за июль</t>
        </r>
      </text>
    </comment>
    <comment ref="D1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в августе к сф за июль</t>
        </r>
      </text>
    </comment>
    <comment ref="D21" authorId="0">
      <text>
        <r>
          <rPr>
            <b/>
            <sz val="9"/>
            <rFont val="Tahoma"/>
            <family val="0"/>
          </rPr>
          <t>Автор:
корректировкав сф за ноябрь</t>
        </r>
      </text>
    </comment>
    <comment ref="B2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корректировка в декабре</t>
        </r>
      </text>
    </comment>
  </commentList>
</comments>
</file>

<file path=xl/sharedStrings.xml><?xml version="1.0" encoding="utf-8"?>
<sst xmlns="http://schemas.openxmlformats.org/spreadsheetml/2006/main" count="27" uniqueCount="27">
  <si>
    <t>ООО Энергетическая компания "Радиан"</t>
  </si>
  <si>
    <t xml:space="preserve">Закупка электрической энергии для компенсации потерь при передаче электроэнергии в сетях ООО Энергетическая компания "Радиан" осуществляется по Договору купли -продажи № 20030 от 30.03.2018 г. с гарантирующим поставщиком ООО "Иркутская энергосбытовая компания"  </t>
  </si>
  <si>
    <t xml:space="preserve">Месяц </t>
  </si>
  <si>
    <t>Закупка электрической энергии для компенсации потерь в сетях, кВтч</t>
  </si>
  <si>
    <t>Стоимость закупки потерь (фактическая цена), руб/кВтч (без НДС)</t>
  </si>
  <si>
    <t>Затраты сетевой организации на покупку потерь в сетях, руб.</t>
  </si>
  <si>
    <t>Затраты сетевой организации на оплату потерь, руб. (с НДС)</t>
  </si>
  <si>
    <t>Размер фактических потерь, кВтч ВН</t>
  </si>
  <si>
    <t>Размер фактических потерь, кВтч СН-II</t>
  </si>
  <si>
    <t>Всего размер фактических потерь, кВтч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</si>
  <si>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</si>
  <si>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</si>
  <si>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</si>
  <si>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</si>
  <si>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</si>
  <si>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</si>
  <si>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</si>
  <si>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</si>
  <si>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</si>
  <si>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</si>
  <si>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</si>
  <si>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</si>
  <si>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</si>
  <si>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 xml:space="preserve">Информация о закупке сетевыми организациями электрической энергии для компенсации потерь в сетях, её стоимость </t>
  </si>
  <si>
    <t>Размер фактических потерь, кВтч СН-I</t>
  </si>
  <si>
    <t xml:space="preserve">Затраты на закупку потерь электрической энергии в 2023 г. </t>
  </si>
  <si>
    <t>корректировки за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</si>
</sst>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#,##0.00000"/>
    <numFmt numFmtId="17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39" fillId="0" borderId="0" xfId="0" applyNumberFormat="1" applyFont="1" applyAlignment="1">
      <alignment/>
    </xf>
    <xf numFmtId="4" fontId="39" fillId="0" borderId="10" xfId="0" applyNumberFormat="1" applyFont="1" applyFill="1" applyBorder="1" applyAlignment="1">
      <alignment/>
    </xf>
    <xf numFmtId="175" fontId="39" fillId="0" borderId="10" xfId="0" applyNumberFormat="1" applyFont="1" applyFill="1" applyBorder="1" applyAlignment="1">
      <alignment/>
    </xf>
    <xf numFmtId="0" fontId="39" fillId="0" borderId="0" xfId="0" applyFont="1" applyAlignment="1">
      <alignment horizontal="center" wrapText="1"/>
    </xf>
    <xf numFmtId="4" fontId="39" fillId="0" borderId="11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Fill="1" applyBorder="1" applyAlignment="1">
      <alignment/>
    </xf>
    <xf numFmtId="174" fontId="39" fillId="0" borderId="10" xfId="0" applyNumberFormat="1" applyFont="1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Fill="1" applyBorder="1" applyAlignment="1">
      <alignment vertical="center"/>
    </xf>
    <xf numFmtId="175" fontId="39" fillId="0" borderId="10" xfId="0" applyNumberFormat="1" applyFont="1" applyFill="1" applyBorder="1" applyAlignment="1">
      <alignment vertical="center"/>
    </xf>
    <xf numFmtId="4" fontId="39" fillId="33" borderId="10" xfId="0" applyNumberFormat="1" applyFont="1" applyFill="1" applyBorder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150" zoomScaleSheetLayoutView="150" zoomScalePageLayoutView="0" workbookViewId="0" topLeftCell="A22">
      <selection activeCell="F28" sqref="F28"/>
    </sheetView>
  </sheetViews>
  <sheetFormatPr defaultColWidth="9.140625" defaultRowHeight="15"/>
  <cols>
    <col min="1" max="1" width="14.140625" style="0" customWidth="1"/>
    <col min="2" max="2" width="13.8515625" style="0" customWidth="1"/>
    <col min="3" max="3" width="13.7109375" style="0" customWidth="1"/>
    <col min="4" max="4" width="12.57421875" style="0" customWidth="1"/>
    <col min="5" max="5" width="13.421875" style="0" customWidth="1"/>
    <col min="6" max="6" width="15.28125" style="0" customWidth="1"/>
    <col min="7" max="7" width="14.57421875" style="0" customWidth="1"/>
    <col min="8" max="8" width="17.7109375" style="0" customWidth="1"/>
    <col min="9" max="9" width="13.7109375" style="0" customWidth="1"/>
    <col min="10" max="10" width="13.57421875" style="0" customWidth="1"/>
    <col min="12" max="12" width="9.7109375" style="0" bestFit="1" customWidth="1"/>
  </cols>
  <sheetData>
    <row r="1" spans="1:8" ht="30.75" customHeight="1">
      <c r="A1" s="28" t="s">
        <v>23</v>
      </c>
      <c r="B1" s="28"/>
      <c r="C1" s="28"/>
      <c r="D1" s="28"/>
      <c r="E1" s="28"/>
      <c r="F1" s="28"/>
      <c r="G1" s="28"/>
      <c r="H1" s="28"/>
    </row>
    <row r="2" spans="1:7" ht="15">
      <c r="A2" s="1"/>
      <c r="B2" s="1"/>
      <c r="C2" s="14"/>
      <c r="D2" s="1"/>
      <c r="E2" s="1"/>
      <c r="F2" s="1"/>
      <c r="G2" s="1"/>
    </row>
    <row r="3" spans="1:8" ht="15">
      <c r="A3" s="29" t="s">
        <v>0</v>
      </c>
      <c r="B3" s="29"/>
      <c r="C3" s="29"/>
      <c r="D3" s="29"/>
      <c r="E3" s="29"/>
      <c r="F3" s="29"/>
      <c r="G3" s="29"/>
      <c r="H3" s="29"/>
    </row>
    <row r="5" spans="1:8" ht="45.75" customHeight="1">
      <c r="A5" s="30" t="s">
        <v>1</v>
      </c>
      <c r="B5" s="30"/>
      <c r="C5" s="30"/>
      <c r="D5" s="30"/>
      <c r="E5" s="30"/>
      <c r="F5" s="30"/>
      <c r="G5" s="30"/>
      <c r="H5" s="30"/>
    </row>
    <row r="6" ht="15">
      <c r="G6" s="2"/>
    </row>
    <row r="7" spans="1:8" ht="15">
      <c r="A7" s="29" t="s">
        <v>25</v>
      </c>
      <c r="B7" s="29"/>
      <c r="C7" s="29"/>
      <c r="D7" s="29"/>
      <c r="E7" s="29"/>
      <c r="F7" s="29"/>
      <c r="G7" s="29"/>
      <c r="H7" s="29"/>
    </row>
    <row r="8" spans="1:8" ht="14.25" customHeight="1">
      <c r="A8" s="2"/>
      <c r="B8" s="2"/>
      <c r="C8" s="2"/>
      <c r="D8" s="2"/>
      <c r="E8" s="2"/>
      <c r="F8" s="2"/>
      <c r="G8" s="2"/>
      <c r="H8" s="2"/>
    </row>
    <row r="9" spans="1:8" ht="29.25" customHeight="1">
      <c r="A9" s="31" t="s">
        <v>2</v>
      </c>
      <c r="B9" s="33" t="s">
        <v>3</v>
      </c>
      <c r="C9" s="34"/>
      <c r="D9" s="34"/>
      <c r="E9" s="35"/>
      <c r="F9" s="36" t="s">
        <v>4</v>
      </c>
      <c r="G9" s="38" t="s">
        <v>5</v>
      </c>
      <c r="H9" s="36" t="s">
        <v>6</v>
      </c>
    </row>
    <row r="10" spans="1:8" ht="75.75" customHeight="1">
      <c r="A10" s="32"/>
      <c r="B10" s="3" t="s">
        <v>7</v>
      </c>
      <c r="C10" s="3" t="s">
        <v>24</v>
      </c>
      <c r="D10" s="3" t="s">
        <v>8</v>
      </c>
      <c r="E10" s="3" t="s">
        <v>9</v>
      </c>
      <c r="F10" s="37"/>
      <c r="G10" s="39"/>
      <c r="H10" s="37"/>
    </row>
    <row r="11" spans="1:8" ht="28.5" customHeight="1">
      <c r="A11" s="24" t="s">
        <v>26</v>
      </c>
      <c r="B11" s="12"/>
      <c r="C11" s="12"/>
      <c r="D11" s="25">
        <f>45829+16382+34087+36574+664-125+917-2193+905</f>
        <v>133040</v>
      </c>
      <c r="E11" s="25">
        <f>SUM(B11:D11)</f>
        <v>133040</v>
      </c>
      <c r="F11" s="26">
        <f>G11/E11</f>
        <v>2.2276274170926036</v>
      </c>
      <c r="G11" s="25">
        <f>45829*2.27113+16382*2.23859+34087*2.07808+36574*2.31358+664*2.07808-125*2.31358+917*2.27113-2193*2.31358+905*2.27113</f>
        <v>296363.55157</v>
      </c>
      <c r="H11" s="25">
        <f>G11*1.2</f>
        <v>355636.261884</v>
      </c>
    </row>
    <row r="12" spans="1:10" ht="15" customHeight="1">
      <c r="A12" s="4" t="s">
        <v>10</v>
      </c>
      <c r="B12" s="12">
        <f>335733-77601+422157</f>
        <v>680289</v>
      </c>
      <c r="C12" s="12">
        <f>458704</f>
        <v>458704</v>
      </c>
      <c r="D12" s="12">
        <v>458704</v>
      </c>
      <c r="E12" s="12">
        <f aca="true" t="shared" si="0" ref="E12:E19">SUM(B12:D12)</f>
        <v>1597697</v>
      </c>
      <c r="F12" s="13">
        <v>2.21636</v>
      </c>
      <c r="G12" s="12">
        <f>E12*F12</f>
        <v>3541071.7229199996</v>
      </c>
      <c r="H12" s="12">
        <f>G12*1.2</f>
        <v>4249286.067503999</v>
      </c>
      <c r="I12" s="6"/>
      <c r="J12" s="7"/>
    </row>
    <row r="13" spans="1:10" ht="15" customHeight="1">
      <c r="A13" s="4" t="s">
        <v>11</v>
      </c>
      <c r="B13" s="12">
        <f>1620626+382023-62532</f>
        <v>1940117</v>
      </c>
      <c r="C13" s="12">
        <f>91229</f>
        <v>91229</v>
      </c>
      <c r="D13" s="12">
        <v>210491</v>
      </c>
      <c r="E13" s="12">
        <f t="shared" si="0"/>
        <v>2241837</v>
      </c>
      <c r="F13" s="5">
        <v>2.61049</v>
      </c>
      <c r="G13" s="12">
        <f aca="true" t="shared" si="1" ref="G13:G18">E13*F13</f>
        <v>5852293.07013</v>
      </c>
      <c r="H13" s="12">
        <f>G13*1.2+0.01</f>
        <v>7022751.694155999</v>
      </c>
      <c r="I13" s="6">
        <v>9683163.7</v>
      </c>
      <c r="J13" s="8"/>
    </row>
    <row r="14" spans="1:10" ht="15" customHeight="1">
      <c r="A14" s="9" t="s">
        <v>12</v>
      </c>
      <c r="B14" s="12">
        <f>2031918+399508-68413</f>
        <v>2363013</v>
      </c>
      <c r="C14" s="12">
        <f>892333</f>
        <v>892333</v>
      </c>
      <c r="D14" s="12">
        <f>19242</f>
        <v>19242</v>
      </c>
      <c r="E14" s="12">
        <f t="shared" si="0"/>
        <v>3274588</v>
      </c>
      <c r="F14" s="5">
        <v>2.43484</v>
      </c>
      <c r="G14" s="12">
        <f>30351*F14+6288*2.27113+B14*F14+C14*F14</f>
        <v>8014427.348920001</v>
      </c>
      <c r="H14" s="12">
        <f aca="true" t="shared" si="2" ref="H14:H23">G14*1.2</f>
        <v>9617312.818704</v>
      </c>
      <c r="I14" s="6">
        <v>9552529.69</v>
      </c>
      <c r="J14" s="8"/>
    </row>
    <row r="15" spans="1:10" ht="15" customHeight="1">
      <c r="A15" s="9" t="s">
        <v>13</v>
      </c>
      <c r="B15" s="12">
        <f>3371385+356652-66449</f>
        <v>3661588</v>
      </c>
      <c r="C15" s="12">
        <v>532891</v>
      </c>
      <c r="D15" s="12">
        <v>209659</v>
      </c>
      <c r="E15" s="12">
        <f t="shared" si="0"/>
        <v>4404138</v>
      </c>
      <c r="F15" s="5">
        <v>2.4954</v>
      </c>
      <c r="G15" s="12">
        <f t="shared" si="1"/>
        <v>10990085.9652</v>
      </c>
      <c r="H15" s="12">
        <f t="shared" si="2"/>
        <v>13188103.15824</v>
      </c>
      <c r="I15" s="15"/>
      <c r="J15" s="20"/>
    </row>
    <row r="16" spans="1:10" ht="15" customHeight="1">
      <c r="A16" s="9" t="s">
        <v>14</v>
      </c>
      <c r="B16" s="12">
        <f>5439105+349071-58641-5439105+5509389</f>
        <v>5799819</v>
      </c>
      <c r="C16" s="12">
        <f>737314-737314+744174</f>
        <v>744174</v>
      </c>
      <c r="D16" s="12">
        <f>-156578+156578-151194+151194-150193</f>
        <v>-150193</v>
      </c>
      <c r="E16" s="12">
        <f t="shared" si="0"/>
        <v>6393800</v>
      </c>
      <c r="F16" s="5">
        <v>2.45221</v>
      </c>
      <c r="G16" s="12">
        <f t="shared" si="1"/>
        <v>15678940.298</v>
      </c>
      <c r="H16" s="12">
        <f t="shared" si="2"/>
        <v>18814728.3576</v>
      </c>
      <c r="I16" s="6"/>
      <c r="J16" s="7"/>
    </row>
    <row r="17" spans="1:10" ht="15" customHeight="1">
      <c r="A17" s="9" t="s">
        <v>15</v>
      </c>
      <c r="B17" s="12">
        <f>6527790+310508-61810-6527790+6537506</f>
        <v>6786204</v>
      </c>
      <c r="C17" s="12">
        <f>666427-66427+683276</f>
        <v>1283276</v>
      </c>
      <c r="D17" s="12">
        <f>-44435+44435-43466</f>
        <v>-43466</v>
      </c>
      <c r="E17" s="12">
        <f t="shared" si="0"/>
        <v>8026014</v>
      </c>
      <c r="F17" s="5">
        <v>2.37969</v>
      </c>
      <c r="G17" s="12">
        <f t="shared" si="1"/>
        <v>19099425.25566</v>
      </c>
      <c r="H17" s="12">
        <f t="shared" si="2"/>
        <v>22919310.306792002</v>
      </c>
      <c r="I17" s="10"/>
      <c r="J17" s="7"/>
    </row>
    <row r="18" spans="1:10" ht="15" customHeight="1">
      <c r="A18" s="4" t="s">
        <v>16</v>
      </c>
      <c r="B18" s="12">
        <f>7357108+307147-51424-7357108+7364848</f>
        <v>7620571</v>
      </c>
      <c r="C18" s="12">
        <v>833998</v>
      </c>
      <c r="D18" s="12">
        <f>42614-42614+43591</f>
        <v>43591</v>
      </c>
      <c r="E18" s="12">
        <f>SUM(B18:D18)</f>
        <v>8498160</v>
      </c>
      <c r="F18" s="5">
        <v>2.0707</v>
      </c>
      <c r="G18" s="12">
        <f t="shared" si="1"/>
        <v>17597139.912</v>
      </c>
      <c r="H18" s="12">
        <f t="shared" si="2"/>
        <v>21116567.8944</v>
      </c>
      <c r="I18" s="6"/>
      <c r="J18" s="7"/>
    </row>
    <row r="19" spans="1:10" ht="15" customHeight="1">
      <c r="A19" s="4" t="s">
        <v>17</v>
      </c>
      <c r="B19" s="12">
        <f>6178945+300914-53466</f>
        <v>6426393</v>
      </c>
      <c r="C19" s="12">
        <v>1224411</v>
      </c>
      <c r="D19" s="12">
        <v>13464</v>
      </c>
      <c r="E19" s="12">
        <f t="shared" si="0"/>
        <v>7664268</v>
      </c>
      <c r="F19" s="5">
        <v>1.98776</v>
      </c>
      <c r="G19" s="12">
        <f>E19*F19</f>
        <v>15234725.35968</v>
      </c>
      <c r="H19" s="12">
        <f t="shared" si="2"/>
        <v>18281670.431616</v>
      </c>
      <c r="I19" s="19">
        <f>27373.03+H19</f>
        <v>18309043.461616002</v>
      </c>
      <c r="J19" s="7"/>
    </row>
    <row r="20" spans="1:10" ht="15" customHeight="1">
      <c r="A20" s="4" t="s">
        <v>18</v>
      </c>
      <c r="B20" s="12">
        <f>5793242+295342-61545</f>
        <v>6027039</v>
      </c>
      <c r="C20" s="12">
        <v>1033722</v>
      </c>
      <c r="D20" s="12">
        <v>203658</v>
      </c>
      <c r="E20" s="12">
        <f>SUM(B20:D20)</f>
        <v>7264419</v>
      </c>
      <c r="F20" s="13">
        <v>2.27548</v>
      </c>
      <c r="G20" s="12">
        <f>E20*F20</f>
        <v>16530040.146119999</v>
      </c>
      <c r="H20" s="12">
        <f t="shared" si="2"/>
        <v>19836048.175343998</v>
      </c>
      <c r="J20" s="7"/>
    </row>
    <row r="21" spans="1:10" ht="15" customHeight="1">
      <c r="A21" s="5" t="s">
        <v>19</v>
      </c>
      <c r="B21" s="12">
        <f>7006252+360571-60950</f>
        <v>7305873</v>
      </c>
      <c r="C21" s="12">
        <v>-41636</v>
      </c>
      <c r="D21" s="21">
        <f>144680-144680+155375</f>
        <v>155375</v>
      </c>
      <c r="E21" s="12">
        <f>SUM(B21:D21)</f>
        <v>7419612</v>
      </c>
      <c r="F21" s="5">
        <v>2.06218</v>
      </c>
      <c r="G21" s="12">
        <f>E21*F21</f>
        <v>15300575.47416</v>
      </c>
      <c r="H21" s="27">
        <f t="shared" si="2"/>
        <v>18360690.568992</v>
      </c>
      <c r="I21" s="6">
        <v>18337607.81</v>
      </c>
      <c r="J21" s="7"/>
    </row>
    <row r="22" spans="1:10" ht="15" customHeight="1">
      <c r="A22" s="5" t="s">
        <v>20</v>
      </c>
      <c r="B22" s="12">
        <f>6548604+389824-73938-6548604+6548599</f>
        <v>6864485</v>
      </c>
      <c r="C22" s="12">
        <v>1449262</v>
      </c>
      <c r="D22" s="12">
        <f>-600479+600479-599966</f>
        <v>-599966</v>
      </c>
      <c r="E22" s="12">
        <f>SUM(B22:D22)</f>
        <v>7713781</v>
      </c>
      <c r="F22" s="5">
        <v>2.43321</v>
      </c>
      <c r="G22" s="12">
        <f>E22*F22</f>
        <v>18769249.06701</v>
      </c>
      <c r="H22" s="12">
        <f t="shared" si="2"/>
        <v>22523098.880412</v>
      </c>
      <c r="J22" s="7"/>
    </row>
    <row r="23" spans="1:8" ht="15" customHeight="1">
      <c r="A23" s="5" t="s">
        <v>21</v>
      </c>
      <c r="B23" s="12">
        <f>8949577+463169-77107</f>
        <v>9335639</v>
      </c>
      <c r="C23" s="12">
        <v>2468725</v>
      </c>
      <c r="D23" s="12">
        <v>326037</v>
      </c>
      <c r="E23" s="12">
        <f>SUM(B23:D23)</f>
        <v>12130401</v>
      </c>
      <c r="F23" s="22">
        <v>2.30817</v>
      </c>
      <c r="G23" s="12">
        <f>E23*F23</f>
        <v>27999027.67617</v>
      </c>
      <c r="H23" s="12">
        <f t="shared" si="2"/>
        <v>33598833.211403996</v>
      </c>
    </row>
    <row r="24" spans="1:10" ht="15" customHeight="1">
      <c r="A24" s="17" t="s">
        <v>22</v>
      </c>
      <c r="B24" s="18">
        <f>SUM(B11:B23)</f>
        <v>64811030</v>
      </c>
      <c r="C24" s="18">
        <f>SUM(C11:C23)</f>
        <v>10971089</v>
      </c>
      <c r="D24" s="18">
        <f>SUM(D11:D23)</f>
        <v>979636</v>
      </c>
      <c r="E24" s="18">
        <f>SUM(B24:D24)</f>
        <v>76761755</v>
      </c>
      <c r="F24" s="23">
        <f>G24/E24</f>
        <v>2.2785222256518236</v>
      </c>
      <c r="G24" s="18">
        <f>SUM(G11:G23)</f>
        <v>174903364.84754</v>
      </c>
      <c r="H24" s="18">
        <f>SUM(H11:H23)</f>
        <v>209884037.827048</v>
      </c>
      <c r="J24" s="19"/>
    </row>
    <row r="25" spans="1:12" ht="15">
      <c r="A25" s="2"/>
      <c r="B25" s="2"/>
      <c r="C25" s="2"/>
      <c r="D25" s="2"/>
      <c r="E25" s="16"/>
      <c r="F25" s="2"/>
      <c r="G25" s="16">
        <v>18643739.77</v>
      </c>
      <c r="H25" s="16"/>
      <c r="J25" s="16"/>
      <c r="L25" s="19"/>
    </row>
    <row r="26" spans="1:10" ht="14.25">
      <c r="A26" s="2"/>
      <c r="B26" s="2"/>
      <c r="C26" s="2"/>
      <c r="D26" s="2"/>
      <c r="E26" s="16"/>
      <c r="F26" s="2"/>
      <c r="G26" s="16">
        <f>G24-G25</f>
        <v>156259625.07753998</v>
      </c>
      <c r="H26" s="16"/>
      <c r="J26" s="19"/>
    </row>
    <row r="27" spans="1:8" ht="14.25">
      <c r="A27" s="2"/>
      <c r="B27" s="2"/>
      <c r="C27" s="2"/>
      <c r="D27" s="2"/>
      <c r="E27" s="16"/>
      <c r="F27" s="2"/>
      <c r="G27" s="11"/>
      <c r="H27" s="2"/>
    </row>
    <row r="28" spans="1:8" ht="14.25">
      <c r="A28" s="2"/>
      <c r="B28" s="2"/>
      <c r="C28" s="2"/>
      <c r="D28" s="2"/>
      <c r="E28" s="2"/>
      <c r="F28" s="2"/>
      <c r="G28" s="2"/>
      <c r="H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2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  <row r="33" spans="1:7" ht="14.25">
      <c r="A33" s="2"/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/>
      <c r="B35" s="2"/>
      <c r="C35" s="2"/>
      <c r="D35" s="2"/>
      <c r="E35" s="2"/>
      <c r="F35" s="2"/>
      <c r="G35" s="2"/>
    </row>
  </sheetData>
  <sheetProtection/>
  <mergeCells count="9">
    <mergeCell ref="A1:H1"/>
    <mergeCell ref="A3:H3"/>
    <mergeCell ref="A5:H5"/>
    <mergeCell ref="A7:H7"/>
    <mergeCell ref="A9:A10"/>
    <mergeCell ref="B9:E9"/>
    <mergeCell ref="F9:F10"/>
    <mergeCell ref="G9:G10"/>
    <mergeCell ref="H9:H10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2024-02-29T07:58:29Z</dcterms:modified>
  <cp:category/>
  <cp:version/>
  <cp:contentType/>
  <cp:contentStatus/>
</cp:coreProperties>
</file>